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<sst xmlns="http://schemas.openxmlformats.org/spreadsheetml/2006/main" count="164" uniqueCount="118">
  <si>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</si>
  <si>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</si>
  <si>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</si>
  <si>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</si>
  <si>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</si>
  <si>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</si>
  <si>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</si>
  <si>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</si>
  <si>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</si>
  <si>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</si>
  <si>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</si>
  <si>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</si>
  <si>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</si>
  <si>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</si>
  <si>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</si>
  <si>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</si>
  <si>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</si>
  <si>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</si>
  <si>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</si>
  <si>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</si>
  <si>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</si>
  <si>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</si>
  <si>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</si>
  <si>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</si>
  <si>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</si>
  <si>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</si>
  <si>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</si>
  <si>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</si>
  <si>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</si>
  <si>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</si>
  <si>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</si>
  <si>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</si>
  <si>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</si>
  <si>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</si>
  <si>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</si>
  <si>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</si>
  <si>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</si>
  <si>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</si>
  <si>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</si>
  <si>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</si>
  <si>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</si>
  <si>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</si>
  <si>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</si>
  <si>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</si>
  <si>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</si>
  <si>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</si>
  <si>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</si>
  <si>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</si>
  <si>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</si>
  <si>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</si>
  <si>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</si>
  <si>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</si>
  <si>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</si>
  <si>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</si>
  <si>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</si>
  <si>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</si>
  <si>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</si>
  <si>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</si>
  <si>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</si>
  <si>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</si>
  <si>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</si>
  <si>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</si>
  <si>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</si>
  <si>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</si>
  <si>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</si>
  <si>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</si>
  <si>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</si>
  <si>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</si>
  <si>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</si>
  <si>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</si>
  <si>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</si>
  <si>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</si>
  <si>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</si>
  <si>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</si>
  <si>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</si>
  <si>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</si>
  <si>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</si>
  <si>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</si>
  <si>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</si>
  <si>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</si>
  <si>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</si>
  <si>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</si>
  <si>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</si>
  <si>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</si>
  <si>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</si>
  <si>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</si>
  <si>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</si>
  <si>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</si>
  <si>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</si>
  <si>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</si>
  <si>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</si>
  <si>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</si>
  <si>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</si>
  <si>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</si>
  <si>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</si>
  <si>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</si>
  <si>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</si>
  <si>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</si>
  <si>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</si>
  <si>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</si>
  <si>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</si>
  <si>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</si>
  <si>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</si>
  <si>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</si>
  <si>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</si>
  <si>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</si>
  <si>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</si>
  <si>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</si>
  <si>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</si>
  <si>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</si>
  <si>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</si>
  <si>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</si>
  <si>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</si>
  <si>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</si>
  <si>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</si>
  <si>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</si>
  <si>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</si>
  <si>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2015 рік станом на 06.03.2015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</si>
</sst>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49059848"/>
        <c:axId val="66271977"/>
      </c:bar3DChart>
      <c:catAx>
        <c:axId val="4905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71977"/>
        <c:crosses val="autoZero"/>
        <c:auto val="1"/>
        <c:lblOffset val="100"/>
        <c:tickLblSkip val="1"/>
        <c:noMultiLvlLbl val="0"/>
      </c:catAx>
      <c:valAx>
        <c:axId val="66271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56387238"/>
        <c:axId val="9521743"/>
      </c:bar3DChart>
      <c:catAx>
        <c:axId val="5638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21743"/>
        <c:crosses val="autoZero"/>
        <c:auto val="1"/>
        <c:lblOffset val="100"/>
        <c:tickLblSkip val="1"/>
        <c:noMultiLvlLbl val="0"/>
      </c:catAx>
      <c:valAx>
        <c:axId val="9521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7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13106868"/>
        <c:axId val="10979173"/>
      </c:bar3DChart>
      <c:catAx>
        <c:axId val="13106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79173"/>
        <c:crosses val="autoZero"/>
        <c:auto val="1"/>
        <c:lblOffset val="100"/>
        <c:tickLblSkip val="1"/>
        <c:noMultiLvlLbl val="0"/>
      </c:catAx>
      <c:valAx>
        <c:axId val="10979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6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14430130"/>
        <c:axId val="66933675"/>
      </c:bar3DChart>
      <c:catAx>
        <c:axId val="1443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33675"/>
        <c:crosses val="autoZero"/>
        <c:auto val="1"/>
        <c:lblOffset val="100"/>
        <c:tickLblSkip val="1"/>
        <c:noMultiLvlLbl val="0"/>
      </c:catAx>
      <c:valAx>
        <c:axId val="66933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01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50816288"/>
        <c:axId val="28294305"/>
      </c:bar3DChart>
      <c:catAx>
        <c:axId val="5081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94305"/>
        <c:crosses val="autoZero"/>
        <c:auto val="1"/>
        <c:lblOffset val="100"/>
        <c:tickLblSkip val="2"/>
        <c:noMultiLvlLbl val="0"/>
      </c:catAx>
      <c:valAx>
        <c:axId val="28294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6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14124670"/>
        <c:axId val="38525895"/>
      </c:bar3DChart>
      <c:catAx>
        <c:axId val="1412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25895"/>
        <c:crosses val="autoZero"/>
        <c:auto val="1"/>
        <c:lblOffset val="100"/>
        <c:tickLblSkip val="1"/>
        <c:noMultiLvlLbl val="0"/>
      </c:catAx>
      <c:valAx>
        <c:axId val="38525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26138444"/>
        <c:axId val="14956189"/>
      </c:bar3DChart>
      <c:catAx>
        <c:axId val="2613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56189"/>
        <c:crosses val="autoZero"/>
        <c:auto val="1"/>
        <c:lblOffset val="100"/>
        <c:tickLblSkip val="1"/>
        <c:noMultiLvlLbl val="0"/>
      </c:catAx>
      <c:valAx>
        <c:axId val="14956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8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48748298"/>
        <c:axId val="37297827"/>
      </c:bar3DChart>
      <c:catAx>
        <c:axId val="4874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97827"/>
        <c:crosses val="autoZero"/>
        <c:auto val="1"/>
        <c:lblOffset val="100"/>
        <c:tickLblSkip val="1"/>
        <c:noMultiLvlLbl val="0"/>
      </c:catAx>
      <c:valAx>
        <c:axId val="37297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4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46145848"/>
        <c:axId val="63705433"/>
      </c:bar3DChart>
      <c:catAx>
        <c:axId val="4614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05433"/>
        <c:crosses val="autoZero"/>
        <c:auto val="1"/>
        <c:lblOffset val="100"/>
        <c:tickLblSkip val="1"/>
        <c:noMultiLvlLbl val="0"/>
      </c:catAx>
      <c:valAx>
        <c:axId val="63705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5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117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114</v>
      </c>
      <c r="C3" s="151" t="s">
        <v>105</v>
      </c>
      <c r="D3" s="151" t="s">
        <v>29</v>
      </c>
      <c r="E3" s="151" t="s">
        <v>28</v>
      </c>
      <c r="F3" s="151" t="s">
        <v>115</v>
      </c>
      <c r="G3" s="151" t="s">
        <v>106</v>
      </c>
      <c r="H3" s="151" t="s">
        <v>116</v>
      </c>
      <c r="I3" s="151" t="s">
        <v>107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87150.2</v>
      </c>
      <c r="C6" s="53">
        <v>336144.8</v>
      </c>
      <c r="D6" s="54">
        <f>3778.8+318.6+74.4+4544.7+5310.3+2.2+304.5+4240.2+102.2+2722+99+59+395.4+13.7+14.4+157.5+8732.6+280+12.7+55.8+291.9+43.3+10050.8+2416.1+355.4+689.6+5369.4+293+783.8</f>
        <v>51511.30000000001</v>
      </c>
      <c r="E6" s="3">
        <f>D6/D142*100</f>
        <v>36.15538491773822</v>
      </c>
      <c r="F6" s="3">
        <f>D6/B6*100</f>
        <v>59.10634743236392</v>
      </c>
      <c r="G6" s="3">
        <f aca="true" t="shared" si="0" ref="G6:G43">D6/C6*100</f>
        <v>15.324140072968559</v>
      </c>
      <c r="H6" s="3">
        <f>B6-D6</f>
        <v>35638.89999999999</v>
      </c>
      <c r="I6" s="3">
        <f aca="true" t="shared" si="1" ref="I6:I43">C6-D6</f>
        <v>284633.5</v>
      </c>
    </row>
    <row r="7" spans="1:9" s="44" customFormat="1" ht="18.75">
      <c r="A7" s="119" t="s">
        <v>108</v>
      </c>
      <c r="B7" s="120">
        <v>39940</v>
      </c>
      <c r="C7" s="121">
        <v>179936.4</v>
      </c>
      <c r="D7" s="122">
        <f>17278.1+34.8+43.3+5046.6+1441.7+293</f>
        <v>24137.499999999996</v>
      </c>
      <c r="E7" s="123">
        <f>D7/D6*100</f>
        <v>46.85865043204111</v>
      </c>
      <c r="F7" s="108">
        <f>D7/B7*100</f>
        <v>60.4344016024036</v>
      </c>
      <c r="G7" s="108">
        <f>D7/C7*100</f>
        <v>13.414461998795128</v>
      </c>
      <c r="H7" s="108">
        <f>B7-D7</f>
        <v>15802.500000000004</v>
      </c>
      <c r="I7" s="108">
        <f t="shared" si="1"/>
        <v>155798.9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</f>
        <v>38817.1</v>
      </c>
      <c r="E8" s="1">
        <f>D8/D6*100</f>
        <v>75.35647518117382</v>
      </c>
      <c r="F8" s="1">
        <f>D8/B8*100</f>
        <v>63.826907962023284</v>
      </c>
      <c r="G8" s="1">
        <f t="shared" si="0"/>
        <v>15.405769141471007</v>
      </c>
      <c r="H8" s="1">
        <f>B8-D8</f>
        <v>21999.1</v>
      </c>
      <c r="I8" s="1">
        <f t="shared" si="1"/>
        <v>213147.6</v>
      </c>
    </row>
    <row r="9" spans="1:9" ht="18">
      <c r="A9" s="29" t="s">
        <v>2</v>
      </c>
      <c r="B9" s="49">
        <v>2.3</v>
      </c>
      <c r="C9" s="50">
        <v>45.2</v>
      </c>
      <c r="D9" s="51"/>
      <c r="E9" s="12">
        <f>D9/D6*100</f>
        <v>0</v>
      </c>
      <c r="F9" s="149">
        <f>D9/B9*100</f>
        <v>0</v>
      </c>
      <c r="G9" s="1">
        <f t="shared" si="0"/>
        <v>0</v>
      </c>
      <c r="H9" s="1">
        <f aca="true" t="shared" si="2" ref="H9:H43">B9-D9</f>
        <v>2.3</v>
      </c>
      <c r="I9" s="1">
        <f t="shared" si="1"/>
        <v>45.2</v>
      </c>
    </row>
    <row r="10" spans="1:9" ht="18">
      <c r="A10" s="29" t="s">
        <v>1</v>
      </c>
      <c r="B10" s="49">
        <v>5309.6</v>
      </c>
      <c r="C10" s="50">
        <v>21498.1</v>
      </c>
      <c r="D10" s="55">
        <f>391.1+295.4+72.7+84.3+268.2+68.6+39+308.5+154.7+328.1+203.3+53.9+39.8+25.1+104.1+11.5+21.9+15</f>
        <v>2485.2000000000003</v>
      </c>
      <c r="E10" s="1">
        <f>D10/D6*100</f>
        <v>4.824572472447793</v>
      </c>
      <c r="F10" s="1">
        <f aca="true" t="shared" si="3" ref="F10:F41">D10/B10*100</f>
        <v>46.80578574657225</v>
      </c>
      <c r="G10" s="1">
        <f t="shared" si="0"/>
        <v>11.560091356910613</v>
      </c>
      <c r="H10" s="1">
        <f t="shared" si="2"/>
        <v>2824.4</v>
      </c>
      <c r="I10" s="1">
        <f t="shared" si="1"/>
        <v>19012.899999999998</v>
      </c>
    </row>
    <row r="11" spans="1:9" ht="18">
      <c r="A11" s="29" t="s">
        <v>0</v>
      </c>
      <c r="B11" s="49">
        <v>20361</v>
      </c>
      <c r="C11" s="50">
        <v>59404.7</v>
      </c>
      <c r="D11" s="56">
        <f>710.3+17.9+0.2+17+333.3+17.1+16+76.8+12.9+141.2+71+247.3+17.2+2.5+2414.8+355.4+677.9+3904.9+275.6+783.8</f>
        <v>10093.099999999999</v>
      </c>
      <c r="E11" s="1">
        <f>D11/D6*100</f>
        <v>19.593953171440045</v>
      </c>
      <c r="F11" s="1">
        <f t="shared" si="3"/>
        <v>49.57074799862482</v>
      </c>
      <c r="G11" s="1">
        <f t="shared" si="0"/>
        <v>16.990406482988718</v>
      </c>
      <c r="H11" s="1">
        <f t="shared" si="2"/>
        <v>10267.900000000001</v>
      </c>
      <c r="I11" s="1">
        <f t="shared" si="1"/>
        <v>49311.6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</f>
        <v>20.299999999999997</v>
      </c>
      <c r="E12" s="1">
        <f>D12/D6*100</f>
        <v>0.03940882874243126</v>
      </c>
      <c r="F12" s="1">
        <f t="shared" si="3"/>
        <v>71.73144876325087</v>
      </c>
      <c r="G12" s="1">
        <f t="shared" si="0"/>
        <v>7.092941998602376</v>
      </c>
      <c r="H12" s="1">
        <f t="shared" si="2"/>
        <v>8.000000000000004</v>
      </c>
      <c r="I12" s="1">
        <f t="shared" si="1"/>
        <v>265.9</v>
      </c>
    </row>
    <row r="13" spans="1:9" ht="18.75" thickBot="1">
      <c r="A13" s="29" t="s">
        <v>35</v>
      </c>
      <c r="B13" s="50">
        <f>B6-B8-B9-B10-B11-B12</f>
        <v>632.7999999999986</v>
      </c>
      <c r="C13" s="50">
        <f>C6-C8-C9-C10-C11-C12</f>
        <v>2945.899999999984</v>
      </c>
      <c r="D13" s="50">
        <f>D6-D8-D9-D10-D11-D12</f>
        <v>95.60000000001237</v>
      </c>
      <c r="E13" s="1">
        <f>D13/D6*100</f>
        <v>0.18559034619590722</v>
      </c>
      <c r="F13" s="1">
        <f t="shared" si="3"/>
        <v>15.107458912770635</v>
      </c>
      <c r="G13" s="1">
        <f t="shared" si="0"/>
        <v>3.245188227706741</v>
      </c>
      <c r="H13" s="1">
        <f t="shared" si="2"/>
        <v>537.1999999999862</v>
      </c>
      <c r="I13" s="1">
        <f t="shared" si="1"/>
        <v>2850.299999999972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48458.9</v>
      </c>
      <c r="C18" s="53">
        <v>225678.2</v>
      </c>
      <c r="D18" s="54">
        <f>5164.3+574.5+4623.4+2805.2+358.8+626.5+552.8+632.3+5118.8+101.4+166.3+0.1+1058.1+4.5+4222.3+101.4+4273.5+934.6</f>
        <v>31318.799999999996</v>
      </c>
      <c r="E18" s="3">
        <f>D18/D142*100</f>
        <v>21.982424616766796</v>
      </c>
      <c r="F18" s="3">
        <f>D18/B18*100</f>
        <v>64.62961396152203</v>
      </c>
      <c r="G18" s="3">
        <f t="shared" si="0"/>
        <v>13.877636386678018</v>
      </c>
      <c r="H18" s="3">
        <f>B18-D18</f>
        <v>17140.100000000006</v>
      </c>
      <c r="I18" s="3">
        <f t="shared" si="1"/>
        <v>194359.40000000002</v>
      </c>
    </row>
    <row r="19" spans="1:9" s="44" customFormat="1" ht="18.75">
      <c r="A19" s="119" t="s">
        <v>109</v>
      </c>
      <c r="B19" s="120">
        <v>46624.9</v>
      </c>
      <c r="C19" s="121">
        <v>186519.2</v>
      </c>
      <c r="D19" s="122">
        <f>20724.4+1058.1+4.5+4107.3+4273.5+909.7</f>
        <v>31077.5</v>
      </c>
      <c r="E19" s="123">
        <f>D19/D18*100</f>
        <v>99.22953625298544</v>
      </c>
      <c r="F19" s="108">
        <f t="shared" si="3"/>
        <v>66.65429845425942</v>
      </c>
      <c r="G19" s="108">
        <f t="shared" si="0"/>
        <v>16.661823554894077</v>
      </c>
      <c r="H19" s="108">
        <f t="shared" si="2"/>
        <v>15547.400000000001</v>
      </c>
      <c r="I19" s="108">
        <f t="shared" si="1"/>
        <v>155441.7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5164.3+574.5+4352.6-225.6+2461.2+632.3+5026.9+4104.6-0.1+3875.3</f>
        <v>25965.999999999996</v>
      </c>
      <c r="E20" s="1">
        <f>D20/D18*100</f>
        <v>82.90866827592373</v>
      </c>
      <c r="F20" s="1">
        <f t="shared" si="3"/>
        <v>71.34594512907168</v>
      </c>
      <c r="G20" s="1">
        <f t="shared" si="0"/>
        <v>15.34670757388329</v>
      </c>
      <c r="H20" s="1">
        <f t="shared" si="2"/>
        <v>10428.500000000004</v>
      </c>
      <c r="I20" s="1">
        <f t="shared" si="1"/>
        <v>143229.9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11+1.8+42.7+3+47.6+40.1+0.7+2.5+101.4-0.1+82.5</f>
        <v>333.2</v>
      </c>
      <c r="E21" s="1">
        <f>D21/D18*100</f>
        <v>1.0638977227735418</v>
      </c>
      <c r="F21" s="1">
        <f t="shared" si="3"/>
        <v>13.273842721695484</v>
      </c>
      <c r="G21" s="1">
        <f t="shared" si="0"/>
        <v>2.6674992594727445</v>
      </c>
      <c r="H21" s="1">
        <f t="shared" si="2"/>
        <v>2177</v>
      </c>
      <c r="I21" s="1">
        <f t="shared" si="1"/>
        <v>12157.9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173.9+19+7.6+19.5+89.8+0.1+92.4</f>
        <v>402.30000000000007</v>
      </c>
      <c r="E22" s="1">
        <f>D22/D18*100</f>
        <v>1.28453197440515</v>
      </c>
      <c r="F22" s="1">
        <f t="shared" si="3"/>
        <v>53.68294635708568</v>
      </c>
      <c r="G22" s="1">
        <f t="shared" si="0"/>
        <v>12.365905388374882</v>
      </c>
      <c r="H22" s="1">
        <f t="shared" si="2"/>
        <v>347.0999999999999</v>
      </c>
      <c r="I22" s="1">
        <f t="shared" si="1"/>
        <v>2851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96.9+173.9+611.9+463.4+109.9+698.9+114.7+0.2+702.4</f>
        <v>2972.2</v>
      </c>
      <c r="E23" s="1">
        <f>D23/D18*100</f>
        <v>9.490146493479955</v>
      </c>
      <c r="F23" s="1">
        <f t="shared" si="3"/>
        <v>52.95584933898727</v>
      </c>
      <c r="G23" s="1">
        <f t="shared" si="0"/>
        <v>12.044804305363062</v>
      </c>
      <c r="H23" s="1">
        <f t="shared" si="2"/>
        <v>2640.4000000000005</v>
      </c>
      <c r="I23" s="1">
        <f t="shared" si="1"/>
        <v>21704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</f>
        <v>169.1</v>
      </c>
      <c r="E24" s="1">
        <f>D24/D18*100</f>
        <v>0.5399312872779289</v>
      </c>
      <c r="F24" s="1">
        <f t="shared" si="3"/>
        <v>46.85508451094486</v>
      </c>
      <c r="G24" s="1">
        <f t="shared" si="0"/>
        <v>11.066029710097506</v>
      </c>
      <c r="H24" s="1">
        <f t="shared" si="2"/>
        <v>191.79999999999998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2831.3000000000006</v>
      </c>
      <c r="C25" s="50">
        <f>C18-C20-C21-C22-C23-C24</f>
        <v>14533.600000000015</v>
      </c>
      <c r="D25" s="50">
        <f>D18-D20-D21-D22-D23-D24</f>
        <v>1475.9999999999995</v>
      </c>
      <c r="E25" s="1">
        <f>D25/D18*100</f>
        <v>4.712824246139698</v>
      </c>
      <c r="F25" s="1">
        <f t="shared" si="3"/>
        <v>52.131529686009934</v>
      </c>
      <c r="G25" s="1">
        <f t="shared" si="0"/>
        <v>10.155776958220937</v>
      </c>
      <c r="H25" s="1">
        <f t="shared" si="2"/>
        <v>1355.300000000001</v>
      </c>
      <c r="I25" s="1">
        <f t="shared" si="1"/>
        <v>13057.600000000015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10874.5</v>
      </c>
      <c r="C33" s="53">
        <v>41831.7</v>
      </c>
      <c r="D33" s="57">
        <f>1251.6+285.2+60+12.3+10.8+1064.6+3.2+0.1-0.1+22.2+396.9+163.2+73.2+1267+3.8+36.5+85.5+1249.9+29.3+7.7+421.4+118.5+23.8</f>
        <v>6586.599999999999</v>
      </c>
      <c r="E33" s="3">
        <f>D33/D142*100</f>
        <v>4.623083834016508</v>
      </c>
      <c r="F33" s="3">
        <f>D33/B33*100</f>
        <v>60.56922157340567</v>
      </c>
      <c r="G33" s="3">
        <f t="shared" si="0"/>
        <v>15.745475321347207</v>
      </c>
      <c r="H33" s="3">
        <f t="shared" si="2"/>
        <v>4287.900000000001</v>
      </c>
      <c r="I33" s="3">
        <f t="shared" si="1"/>
        <v>35245.1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</f>
        <v>4706.800000000001</v>
      </c>
      <c r="E34" s="1">
        <f>D34/D33*100</f>
        <v>71.46023745179609</v>
      </c>
      <c r="F34" s="1">
        <f t="shared" si="3"/>
        <v>65.52511415525116</v>
      </c>
      <c r="G34" s="1">
        <f t="shared" si="0"/>
        <v>15.88718170280561</v>
      </c>
      <c r="H34" s="1">
        <f t="shared" si="2"/>
        <v>2476.3999999999987</v>
      </c>
      <c r="I34" s="1">
        <f t="shared" si="1"/>
        <v>24919.6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6.5+2.8+10.2+0.8+23.6+67.7+80.5+1.3+36.1+6.9+3.3+7.6-0.1+154.9+32.2+23.8</f>
        <v>458.1</v>
      </c>
      <c r="E36" s="1">
        <f>D36/D33*100</f>
        <v>6.955029909209608</v>
      </c>
      <c r="F36" s="1">
        <f t="shared" si="3"/>
        <v>46.17012699052611</v>
      </c>
      <c r="G36" s="1">
        <f t="shared" si="0"/>
        <v>18.902413864245926</v>
      </c>
      <c r="H36" s="1">
        <f t="shared" si="2"/>
        <v>534.1</v>
      </c>
      <c r="I36" s="1">
        <f t="shared" si="1"/>
        <v>1965.4</v>
      </c>
    </row>
    <row r="37" spans="1:9" s="44" customFormat="1" ht="18.75">
      <c r="A37" s="23" t="s">
        <v>7</v>
      </c>
      <c r="B37" s="58">
        <v>118.3</v>
      </c>
      <c r="C37" s="59">
        <v>493.5</v>
      </c>
      <c r="D37" s="60">
        <f>19+12.3+0.1+11.9</f>
        <v>43.300000000000004</v>
      </c>
      <c r="E37" s="19">
        <f>D37/D33*100</f>
        <v>0.6573953177663743</v>
      </c>
      <c r="F37" s="19">
        <f t="shared" si="3"/>
        <v>36.60185967878276</v>
      </c>
      <c r="G37" s="19">
        <f t="shared" si="0"/>
        <v>8.77406281661601</v>
      </c>
      <c r="H37" s="19">
        <f t="shared" si="2"/>
        <v>75</v>
      </c>
      <c r="I37" s="19">
        <f t="shared" si="1"/>
        <v>450.2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</f>
        <v>6.8</v>
      </c>
      <c r="E38" s="1">
        <f>D38/D33*100</f>
        <v>0.10323991133513498</v>
      </c>
      <c r="F38" s="1">
        <f t="shared" si="3"/>
        <v>22.516556291390728</v>
      </c>
      <c r="G38" s="1">
        <f t="shared" si="0"/>
        <v>14.406779661016946</v>
      </c>
      <c r="H38" s="1">
        <f t="shared" si="2"/>
        <v>23.4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2550.6000000000004</v>
      </c>
      <c r="C39" s="49">
        <f>C33-C34-C36-C37-C35-C38</f>
        <v>9241.099999999995</v>
      </c>
      <c r="D39" s="49">
        <f>D33-D34-D36-D37-D35-D38</f>
        <v>1371.5999999999985</v>
      </c>
      <c r="E39" s="1">
        <f>D39/D33*100</f>
        <v>20.82409740989279</v>
      </c>
      <c r="F39" s="1">
        <f t="shared" si="3"/>
        <v>53.77558221594912</v>
      </c>
      <c r="G39" s="1">
        <f t="shared" si="0"/>
        <v>14.842388893097134</v>
      </c>
      <c r="H39" s="1">
        <f>B39-D39</f>
        <v>1179.0000000000018</v>
      </c>
      <c r="I39" s="1">
        <f t="shared" si="1"/>
        <v>7869.499999999996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192.2</v>
      </c>
      <c r="C43" s="53">
        <v>768.4</v>
      </c>
      <c r="D43" s="54">
        <f>17.7+12.2+11.2</f>
        <v>41.099999999999994</v>
      </c>
      <c r="E43" s="3">
        <f>D43/D142*100</f>
        <v>0.02884777359761917</v>
      </c>
      <c r="F43" s="3">
        <f>D43/B43*100</f>
        <v>21.383975026014568</v>
      </c>
      <c r="G43" s="3">
        <f t="shared" si="0"/>
        <v>5.348776678813118</v>
      </c>
      <c r="H43" s="3">
        <f t="shared" si="2"/>
        <v>151.1</v>
      </c>
      <c r="I43" s="3">
        <f t="shared" si="1"/>
        <v>727.3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1674.7</v>
      </c>
      <c r="C45" s="53">
        <v>6659.3</v>
      </c>
      <c r="D45" s="54">
        <f>193+223+8.7+101.1+200.9+9+241</f>
        <v>976.6999999999999</v>
      </c>
      <c r="E45" s="3">
        <f>D45/D142*100</f>
        <v>0.6855382110169014</v>
      </c>
      <c r="F45" s="3">
        <f>D45/B45*100</f>
        <v>58.320893294321365</v>
      </c>
      <c r="G45" s="3">
        <f aca="true" t="shared" si="4" ref="G45:G75">D45/C45*100</f>
        <v>14.66670671091556</v>
      </c>
      <c r="H45" s="3">
        <f>B45-D45</f>
        <v>698.0000000000001</v>
      </c>
      <c r="I45" s="3">
        <f aca="true" t="shared" si="5" ref="I45:I76">C45-D45</f>
        <v>5682.6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</f>
        <v>854.7</v>
      </c>
      <c r="E46" s="1">
        <f>D46/D45*100</f>
        <v>87.5089587386096</v>
      </c>
      <c r="F46" s="1">
        <f aca="true" t="shared" si="6" ref="F46:F73">D46/B46*100</f>
        <v>63.15672799822656</v>
      </c>
      <c r="G46" s="1">
        <f t="shared" si="4"/>
        <v>14.849111346618255</v>
      </c>
      <c r="H46" s="1">
        <f aca="true" t="shared" si="7" ref="H46:H73">B46-D46</f>
        <v>498.5999999999999</v>
      </c>
      <c r="I46" s="1">
        <f t="shared" si="5"/>
        <v>4901.2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</f>
        <v>4.8</v>
      </c>
      <c r="E48" s="1">
        <f>D48/D45*100</f>
        <v>0.4914508037268353</v>
      </c>
      <c r="F48" s="1">
        <f t="shared" si="6"/>
        <v>35.82089552238806</v>
      </c>
      <c r="G48" s="1">
        <f t="shared" si="4"/>
        <v>7.973421926910299</v>
      </c>
      <c r="H48" s="1">
        <f t="shared" si="7"/>
        <v>8.600000000000001</v>
      </c>
      <c r="I48" s="1">
        <f t="shared" si="5"/>
        <v>55.400000000000006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</f>
        <v>99.8</v>
      </c>
      <c r="E49" s="1">
        <f>D49/D45*100</f>
        <v>10.218081294153784</v>
      </c>
      <c r="F49" s="1">
        <f t="shared" si="6"/>
        <v>39.33780055183288</v>
      </c>
      <c r="G49" s="1">
        <f t="shared" si="4"/>
        <v>18.53984766858629</v>
      </c>
      <c r="H49" s="1">
        <f t="shared" si="7"/>
        <v>153.89999999999998</v>
      </c>
      <c r="I49" s="1">
        <f t="shared" si="5"/>
        <v>438.49999999999994</v>
      </c>
    </row>
    <row r="50" spans="1:9" ht="18.75" thickBot="1">
      <c r="A50" s="29" t="s">
        <v>35</v>
      </c>
      <c r="B50" s="50">
        <f>B45-B46-B49-B48-B47</f>
        <v>54.00000000000011</v>
      </c>
      <c r="C50" s="50">
        <f>C45-C46-C49-C48-C47</f>
        <v>303.7000000000006</v>
      </c>
      <c r="D50" s="50">
        <f>D45-D46-D49-D48-D47</f>
        <v>17.39999999999989</v>
      </c>
      <c r="E50" s="1">
        <f>D50/D45*100</f>
        <v>1.7815091635097664</v>
      </c>
      <c r="F50" s="1">
        <f t="shared" si="6"/>
        <v>32.22222222222195</v>
      </c>
      <c r="G50" s="1">
        <f t="shared" si="4"/>
        <v>5.729338162660472</v>
      </c>
      <c r="H50" s="1">
        <f t="shared" si="7"/>
        <v>36.60000000000022</v>
      </c>
      <c r="I50" s="1">
        <f t="shared" si="5"/>
        <v>286.30000000000075</v>
      </c>
    </row>
    <row r="51" spans="1:9" ht="18.75" thickBot="1">
      <c r="A51" s="28" t="s">
        <v>4</v>
      </c>
      <c r="B51" s="52">
        <v>3553.8</v>
      </c>
      <c r="C51" s="53">
        <v>13881</v>
      </c>
      <c r="D51" s="54">
        <f>260.4+84.2+35.2+27.7+429.5+47.7+9.2+7.6+47.3+0.3+0.2+338.5+6.8+0.3+85+62.8+1.5+472.7+38.5+0.1+49.4</f>
        <v>2004.9</v>
      </c>
      <c r="E51" s="3">
        <f>D51/D142*100</f>
        <v>1.4072238755685327</v>
      </c>
      <c r="F51" s="3">
        <f>D51/B51*100</f>
        <v>56.415667735944616</v>
      </c>
      <c r="G51" s="3">
        <f t="shared" si="4"/>
        <v>14.44348389885455</v>
      </c>
      <c r="H51" s="3">
        <f>B51-D51</f>
        <v>1548.9</v>
      </c>
      <c r="I51" s="3">
        <f t="shared" si="5"/>
        <v>11876.1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</f>
        <v>1318</v>
      </c>
      <c r="E52" s="1">
        <f>D52/D51*100</f>
        <v>65.73893959798494</v>
      </c>
      <c r="F52" s="1">
        <f t="shared" si="6"/>
        <v>64.54140345722541</v>
      </c>
      <c r="G52" s="1">
        <f t="shared" si="4"/>
        <v>15.098921996540307</v>
      </c>
      <c r="H52" s="1">
        <f t="shared" si="7"/>
        <v>724.0999999999999</v>
      </c>
      <c r="I52" s="1">
        <f t="shared" si="5"/>
        <v>7411.1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f>35.8+16.8</f>
        <v>52.599999999999994</v>
      </c>
      <c r="C54" s="50">
        <f>189.7+74</f>
        <v>263.7</v>
      </c>
      <c r="D54" s="51">
        <f>1.7+1.5</f>
        <v>3.2</v>
      </c>
      <c r="E54" s="1">
        <f>D54/D51*100</f>
        <v>0.1596089580527707</v>
      </c>
      <c r="F54" s="1">
        <f t="shared" si="6"/>
        <v>6.083650190114069</v>
      </c>
      <c r="G54" s="1">
        <f t="shared" si="4"/>
        <v>1.2135001896094046</v>
      </c>
      <c r="H54" s="1">
        <f t="shared" si="7"/>
        <v>49.39999999999999</v>
      </c>
      <c r="I54" s="1">
        <f t="shared" si="5"/>
        <v>260.5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1.1+7.6+5.9+0.3+0.2+6.8+0.3+67.1+16.4-0.1+19.5</f>
        <v>125.1</v>
      </c>
      <c r="E55" s="1">
        <f>D55/D51*100</f>
        <v>6.2397127038755045</v>
      </c>
      <c r="F55" s="1">
        <f t="shared" si="6"/>
        <v>54.55734845180985</v>
      </c>
      <c r="G55" s="1">
        <f t="shared" si="4"/>
        <v>17.6222003099028</v>
      </c>
      <c r="H55" s="1">
        <f t="shared" si="7"/>
        <v>104.20000000000002</v>
      </c>
      <c r="I55" s="1">
        <f t="shared" si="5"/>
        <v>584.8</v>
      </c>
    </row>
    <row r="56" spans="1:9" ht="18.75" thickBot="1">
      <c r="A56" s="29" t="s">
        <v>35</v>
      </c>
      <c r="B56" s="50">
        <f>B51-B52-B55-B54-B53</f>
        <v>1229.8000000000004</v>
      </c>
      <c r="C56" s="50">
        <f>C51-C52-C55-C54-C53</f>
        <v>4167.400000000001</v>
      </c>
      <c r="D56" s="50">
        <f>D51-D52-D55-D54-D53</f>
        <v>558.6</v>
      </c>
      <c r="E56" s="1">
        <f>D56/D51*100</f>
        <v>27.86173874008679</v>
      </c>
      <c r="F56" s="1">
        <f t="shared" si="6"/>
        <v>45.42201984062448</v>
      </c>
      <c r="G56" s="1">
        <f t="shared" si="4"/>
        <v>13.40404088880357</v>
      </c>
      <c r="H56" s="1">
        <f t="shared" si="7"/>
        <v>671.2000000000004</v>
      </c>
      <c r="I56" s="1">
        <f>C56-D56</f>
        <v>3608.8000000000006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544.9</v>
      </c>
      <c r="C58" s="53">
        <v>3033.3</v>
      </c>
      <c r="D58" s="54">
        <f>36.1+65.6+6.5+0.4+1.3+60.3+3+39.2+0.1+14.1+69.1+5.2-0.1+1.8+81</f>
        <v>383.5999999999999</v>
      </c>
      <c r="E58" s="3">
        <f>D58/D142*100</f>
        <v>0.26924588691111223</v>
      </c>
      <c r="F58" s="3">
        <f>D58/B58*100</f>
        <v>70.39823820884564</v>
      </c>
      <c r="G58" s="3">
        <f t="shared" si="4"/>
        <v>12.646292816404573</v>
      </c>
      <c r="H58" s="3">
        <f>B58-D58</f>
        <v>161.30000000000007</v>
      </c>
      <c r="I58" s="3">
        <f t="shared" si="5"/>
        <v>2649.7000000000003</v>
      </c>
    </row>
    <row r="59" spans="1:9" ht="18">
      <c r="A59" s="29" t="s">
        <v>3</v>
      </c>
      <c r="B59" s="49">
        <v>325.1</v>
      </c>
      <c r="C59" s="50">
        <v>1426.1</v>
      </c>
      <c r="D59" s="51">
        <f>36.1+65.6+39.2+69.1+1.8</f>
        <v>211.79999999999998</v>
      </c>
      <c r="E59" s="1">
        <f>D59/D58*100</f>
        <v>55.213764337851934</v>
      </c>
      <c r="F59" s="1">
        <f t="shared" si="6"/>
        <v>65.14918486619501</v>
      </c>
      <c r="G59" s="1">
        <f t="shared" si="4"/>
        <v>14.851693429633265</v>
      </c>
      <c r="H59" s="1">
        <f t="shared" si="7"/>
        <v>113.30000000000004</v>
      </c>
      <c r="I59" s="1">
        <f t="shared" si="5"/>
        <v>1214.3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154.3</v>
      </c>
      <c r="C61" s="50">
        <v>420.8</v>
      </c>
      <c r="D61" s="51">
        <f>1.3+56.1+4.9+63.5</f>
        <v>125.8</v>
      </c>
      <c r="E61" s="1">
        <f>D61/D58*100</f>
        <v>32.79457768508864</v>
      </c>
      <c r="F61" s="1">
        <f t="shared" si="6"/>
        <v>81.5294880103694</v>
      </c>
      <c r="G61" s="1">
        <f t="shared" si="4"/>
        <v>29.89543726235741</v>
      </c>
      <c r="H61" s="1">
        <f t="shared" si="7"/>
        <v>28.500000000000014</v>
      </c>
      <c r="I61" s="1">
        <f t="shared" si="5"/>
        <v>295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65.49999999999994</v>
      </c>
      <c r="C63" s="50">
        <f>C58-C59-C61-C62-C60</f>
        <v>457.50000000000034</v>
      </c>
      <c r="D63" s="50">
        <f>D58-D59-D61-D62-D60</f>
        <v>45.99999999999993</v>
      </c>
      <c r="E63" s="1">
        <f>D63/D58*100</f>
        <v>11.99165797705942</v>
      </c>
      <c r="F63" s="1">
        <f t="shared" si="6"/>
        <v>70.22900763358774</v>
      </c>
      <c r="G63" s="1">
        <f t="shared" si="4"/>
        <v>10.054644808743147</v>
      </c>
      <c r="H63" s="1">
        <f t="shared" si="7"/>
        <v>19.500000000000014</v>
      </c>
      <c r="I63" s="1">
        <f t="shared" si="5"/>
        <v>411.5000000000004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137.9</v>
      </c>
      <c r="C68" s="53">
        <f>C69+C70</f>
        <v>390.6</v>
      </c>
      <c r="D68" s="54">
        <f>SUM(D69:D70)</f>
        <v>86.1</v>
      </c>
      <c r="E68" s="42">
        <f>D68/D142*100</f>
        <v>0.060432927171654764</v>
      </c>
      <c r="F68" s="112">
        <f>D68/B68*100</f>
        <v>62.43654822335025</v>
      </c>
      <c r="G68" s="3">
        <f t="shared" si="4"/>
        <v>22.04301075268817</v>
      </c>
      <c r="H68" s="3">
        <f>B68-D68</f>
        <v>51.80000000000001</v>
      </c>
      <c r="I68" s="3">
        <f t="shared" si="5"/>
        <v>304.5</v>
      </c>
    </row>
    <row r="69" spans="1:9" ht="18">
      <c r="A69" s="29" t="s">
        <v>8</v>
      </c>
      <c r="B69" s="49">
        <v>137.9</v>
      </c>
      <c r="C69" s="50">
        <v>390.6</v>
      </c>
      <c r="D69" s="51">
        <f>0.2+12.6+73.3</f>
        <v>86.1</v>
      </c>
      <c r="E69" s="1">
        <f>D69/D68*100</f>
        <v>100</v>
      </c>
      <c r="F69" s="1">
        <f t="shared" si="6"/>
        <v>62.43654822335025</v>
      </c>
      <c r="G69" s="1">
        <f t="shared" si="4"/>
        <v>22.04301075268817</v>
      </c>
      <c r="H69" s="1">
        <f t="shared" si="7"/>
        <v>51.80000000000001</v>
      </c>
      <c r="I69" s="1">
        <f t="shared" si="5"/>
        <v>304.5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7" t="e">
        <f t="shared" si="6"/>
        <v>#DIV/0!</v>
      </c>
      <c r="G70" s="117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2500</v>
      </c>
      <c r="C76" s="69">
        <v>10000</v>
      </c>
      <c r="D76" s="70"/>
      <c r="E76" s="48"/>
      <c r="F76" s="48"/>
      <c r="G76" s="48"/>
      <c r="H76" s="48">
        <f>B76-D76</f>
        <v>2500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12234.7</v>
      </c>
      <c r="C89" s="53">
        <v>47925.9</v>
      </c>
      <c r="D89" s="54">
        <f>1173.8+37.3+101.8+9.7+15.1+2.5+6.1+25.2+161.9+1262.3+173.1+14.9+67.5+0.1+74.5+11.5+2+20+14.7+81.5+461.2+565+206.1+3.2+46+0.8+6.5+50.6+455+1286.2+183.8+1.4+2.9+4.4+5+70</f>
        <v>6603.5999999999985</v>
      </c>
      <c r="E89" s="3">
        <f>D89/D142*100</f>
        <v>4.635016003144476</v>
      </c>
      <c r="F89" s="3">
        <f aca="true" t="shared" si="10" ref="F89:F95">D89/B89*100</f>
        <v>53.974351639190154</v>
      </c>
      <c r="G89" s="3">
        <f t="shared" si="8"/>
        <v>13.778770977696816</v>
      </c>
      <c r="H89" s="3">
        <f aca="true" t="shared" si="11" ref="H89:H95">B89-D89</f>
        <v>5631.100000000002</v>
      </c>
      <c r="I89" s="3">
        <f t="shared" si="9"/>
        <v>41322.3</v>
      </c>
    </row>
    <row r="90" spans="1:9" ht="18">
      <c r="A90" s="29" t="s">
        <v>3</v>
      </c>
      <c r="B90" s="49">
        <f>9715.8-8.2</f>
        <v>9707.599999999999</v>
      </c>
      <c r="C90" s="50">
        <v>39638</v>
      </c>
      <c r="D90" s="51">
        <f>1167.3+36.1+0.8+0.4+161.9+1233.6+154.1+3-0.1+4.3+0.5+8.4+3.9+81.5+433.3+525.7+205+5.2+9.3+444.2+1273.5+170.1+45.1</f>
        <v>5967.100000000001</v>
      </c>
      <c r="E90" s="1">
        <f>D90/D89*100</f>
        <v>90.36131806893214</v>
      </c>
      <c r="F90" s="1">
        <f t="shared" si="10"/>
        <v>61.46833408875523</v>
      </c>
      <c r="G90" s="1">
        <f t="shared" si="8"/>
        <v>15.053988596801052</v>
      </c>
      <c r="H90" s="1">
        <f t="shared" si="11"/>
        <v>3740.4999999999973</v>
      </c>
      <c r="I90" s="1">
        <f t="shared" si="9"/>
        <v>33670.9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15.4+0.6+1.6+3.7+2.5</f>
        <v>23.8</v>
      </c>
      <c r="E91" s="1">
        <f>D91/D89*100</f>
        <v>0.3604094736204495</v>
      </c>
      <c r="F91" s="1">
        <f t="shared" si="10"/>
        <v>2.492146596858639</v>
      </c>
      <c r="G91" s="1">
        <f t="shared" si="8"/>
        <v>0.9889881570745896</v>
      </c>
      <c r="H91" s="1">
        <f t="shared" si="11"/>
        <v>931.2</v>
      </c>
      <c r="I91" s="1">
        <f t="shared" si="9"/>
        <v>2382.7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1572.1000000000022</v>
      </c>
      <c r="C93" s="127">
        <f>C89-C90-C91-C92</f>
        <v>5881.4000000000015</v>
      </c>
      <c r="D93" s="127">
        <f>D89-D90-D91-D92</f>
        <v>612.6999999999973</v>
      </c>
      <c r="E93" s="128">
        <f>D93/D89*100</f>
        <v>9.278272457447414</v>
      </c>
      <c r="F93" s="128">
        <f t="shared" si="10"/>
        <v>38.973347751415076</v>
      </c>
      <c r="G93" s="128">
        <f>D93/C93*100</f>
        <v>10.417587649199122</v>
      </c>
      <c r="H93" s="128">
        <f t="shared" si="11"/>
        <v>959.4000000000049</v>
      </c>
      <c r="I93" s="128">
        <f>C93-D93</f>
        <v>5268.700000000004</v>
      </c>
    </row>
    <row r="94" spans="1:9" ht="18.75">
      <c r="A94" s="135" t="s">
        <v>12</v>
      </c>
      <c r="B94" s="140">
        <v>14095.3</v>
      </c>
      <c r="C94" s="142">
        <v>48638.3</v>
      </c>
      <c r="D94" s="141">
        <f>3479.6+8.1+4.1+53.2+1101.8+1997.1+228.6+3048.1+0.1+314.6+1021.4+1907</f>
        <v>13163.7</v>
      </c>
      <c r="E94" s="134">
        <f>D94/D142*100</f>
        <v>9.239499691167385</v>
      </c>
      <c r="F94" s="138">
        <f t="shared" si="10"/>
        <v>93.39070470298611</v>
      </c>
      <c r="G94" s="125">
        <f>D94/C94*100</f>
        <v>27.064473881694056</v>
      </c>
      <c r="H94" s="139">
        <f t="shared" si="11"/>
        <v>931.5999999999985</v>
      </c>
      <c r="I94" s="134">
        <f>C94-D94</f>
        <v>35474.600000000006</v>
      </c>
    </row>
    <row r="95" spans="1:9" ht="18.75" thickBot="1">
      <c r="A95" s="136" t="s">
        <v>112</v>
      </c>
      <c r="B95" s="143">
        <v>1128</v>
      </c>
      <c r="C95" s="144">
        <v>4853.7</v>
      </c>
      <c r="D95" s="145">
        <f>600+69+9+48.5</f>
        <v>726.5</v>
      </c>
      <c r="E95" s="146">
        <f>D95/D94*100</f>
        <v>5.518965032627604</v>
      </c>
      <c r="F95" s="147">
        <f t="shared" si="10"/>
        <v>64.40602836879432</v>
      </c>
      <c r="G95" s="148">
        <f>D95/C95*100</f>
        <v>14.967962585244246</v>
      </c>
      <c r="H95" s="137">
        <f t="shared" si="11"/>
        <v>401.5</v>
      </c>
      <c r="I95" s="96">
        <f>C95-D95</f>
        <v>4127.2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1526.1</v>
      </c>
      <c r="C101" s="105">
        <v>6061.2</v>
      </c>
      <c r="D101" s="90">
        <f>110.5+80.7+66.2+55.7+33+106.8+21.7+2.2+3.9+0.4+5.9+27.7+127.6+1.1+13.8+50.2</f>
        <v>707.4</v>
      </c>
      <c r="E101" s="25">
        <f>D101/D142*100</f>
        <v>0.4965186141838395</v>
      </c>
      <c r="F101" s="25">
        <f>D101/B101*100</f>
        <v>46.35344997051307</v>
      </c>
      <c r="G101" s="25">
        <f aca="true" t="shared" si="12" ref="G101:G140">D101/C101*100</f>
        <v>11.670956246287863</v>
      </c>
      <c r="H101" s="25">
        <f aca="true" t="shared" si="13" ref="H101:H106">B101-D101</f>
        <v>818.6999999999999</v>
      </c>
      <c r="I101" s="25">
        <f aca="true" t="shared" si="14" ref="I101:I140">C101-D101</f>
        <v>5353.8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1375.5</v>
      </c>
      <c r="C103" s="51">
        <v>5036.9</v>
      </c>
      <c r="D103" s="51">
        <f>110.3+80.7+66.2+32.9+19.7+106.6+21.7+3.9+5.8+27.6+127.6+1.1+0.1+13.7+10.7</f>
        <v>628.6000000000001</v>
      </c>
      <c r="E103" s="1">
        <f>D103/D101*100</f>
        <v>88.86061634153239</v>
      </c>
      <c r="F103" s="1">
        <f aca="true" t="shared" si="15" ref="F103:F140">D103/B103*100</f>
        <v>45.6997455470738</v>
      </c>
      <c r="G103" s="1">
        <f t="shared" si="12"/>
        <v>12.479898350175707</v>
      </c>
      <c r="H103" s="1">
        <f t="shared" si="13"/>
        <v>746.8999999999999</v>
      </c>
      <c r="I103" s="1">
        <f t="shared" si="14"/>
        <v>4408.299999999999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150.5999999999999</v>
      </c>
      <c r="C105" s="100">
        <f>C101-C102-C103</f>
        <v>1024.3000000000002</v>
      </c>
      <c r="D105" s="100">
        <f>D101-D102-D103</f>
        <v>78.79999999999984</v>
      </c>
      <c r="E105" s="96">
        <f>D105/D101*100</f>
        <v>11.139383658467604</v>
      </c>
      <c r="F105" s="96">
        <f t="shared" si="15"/>
        <v>52.324037184594886</v>
      </c>
      <c r="G105" s="96">
        <f t="shared" si="12"/>
        <v>7.6930586742165215</v>
      </c>
      <c r="H105" s="96">
        <f>B105-D105</f>
        <v>71.80000000000007</v>
      </c>
      <c r="I105" s="96">
        <f t="shared" si="14"/>
        <v>945.5000000000003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51509.4</v>
      </c>
      <c r="C106" s="93">
        <f>SUM(C107:C139)-C114-C118+C140-C133-C134-C108-C111-C121-C122</f>
        <v>149465.6</v>
      </c>
      <c r="D106" s="93">
        <f>SUM(D107:D139)-D114-D118+D140-D133-D134-D108-D111-D121-D122</f>
        <v>29088.2</v>
      </c>
      <c r="E106" s="94">
        <f>D106/D142*100</f>
        <v>20.416783648716937</v>
      </c>
      <c r="F106" s="94">
        <f>D106/B106*100</f>
        <v>56.47163430364166</v>
      </c>
      <c r="G106" s="94">
        <f t="shared" si="12"/>
        <v>19.46146805686392</v>
      </c>
      <c r="H106" s="94">
        <f t="shared" si="13"/>
        <v>22421.2</v>
      </c>
      <c r="I106" s="94">
        <f t="shared" si="14"/>
        <v>120377.40000000001</v>
      </c>
    </row>
    <row r="107" spans="1:9" ht="37.5">
      <c r="A107" s="34" t="s">
        <v>68</v>
      </c>
      <c r="B107" s="78">
        <v>600.8</v>
      </c>
      <c r="C107" s="74">
        <v>1662.5</v>
      </c>
      <c r="D107" s="79">
        <f>114.2+9+1.8-0.1+90.7+22.4</f>
        <v>238.00000000000003</v>
      </c>
      <c r="E107" s="6">
        <f>D107/D106*100</f>
        <v>0.8182011949862832</v>
      </c>
      <c r="F107" s="6">
        <f t="shared" si="15"/>
        <v>39.61384820239681</v>
      </c>
      <c r="G107" s="6">
        <f t="shared" si="12"/>
        <v>14.315789473684212</v>
      </c>
      <c r="H107" s="6">
        <f aca="true" t="shared" si="16" ref="H107:H140">B107-D107</f>
        <v>362.79999999999995</v>
      </c>
      <c r="I107" s="6">
        <f t="shared" si="14"/>
        <v>1424.5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96.8+90.7</f>
        <v>187.5</v>
      </c>
      <c r="E108" s="1"/>
      <c r="F108" s="1">
        <f t="shared" si="15"/>
        <v>55.80357142857143</v>
      </c>
      <c r="G108" s="1">
        <f t="shared" si="12"/>
        <v>22.76314192060216</v>
      </c>
      <c r="H108" s="1">
        <f t="shared" si="16"/>
        <v>148.5</v>
      </c>
      <c r="I108" s="1">
        <f t="shared" si="14"/>
        <v>636.2</v>
      </c>
    </row>
    <row r="109" spans="1:9" ht="34.5" customHeight="1">
      <c r="A109" s="17" t="s">
        <v>101</v>
      </c>
      <c r="B109" s="80">
        <v>227.2</v>
      </c>
      <c r="C109" s="68">
        <v>903.8</v>
      </c>
      <c r="D109" s="79">
        <f>20.7</f>
        <v>20.7</v>
      </c>
      <c r="E109" s="6">
        <f>D109/D106*100</f>
        <v>0.07116287704292462</v>
      </c>
      <c r="F109" s="6">
        <f>D109/B109*100</f>
        <v>9.110915492957746</v>
      </c>
      <c r="G109" s="6">
        <f t="shared" si="12"/>
        <v>2.2903297189643728</v>
      </c>
      <c r="H109" s="6">
        <f t="shared" si="16"/>
        <v>206.5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20.9</v>
      </c>
      <c r="C110" s="60">
        <v>71.8</v>
      </c>
      <c r="D110" s="83">
        <f>5.3+5.3+0.5</f>
        <v>11.1</v>
      </c>
      <c r="E110" s="6">
        <f>D110/D106*100</f>
        <v>0.0381598036317132</v>
      </c>
      <c r="F110" s="6">
        <f t="shared" si="15"/>
        <v>53.110047846889955</v>
      </c>
      <c r="G110" s="6">
        <f t="shared" si="12"/>
        <v>15.459610027855152</v>
      </c>
      <c r="H110" s="6">
        <f t="shared" si="16"/>
        <v>9.799999999999999</v>
      </c>
      <c r="I110" s="6">
        <f t="shared" si="14"/>
        <v>60.699999999999996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16.7</v>
      </c>
      <c r="C112" s="68">
        <v>67.4</v>
      </c>
      <c r="D112" s="79">
        <f>5.5+5.4</f>
        <v>10.9</v>
      </c>
      <c r="E112" s="6">
        <f>D112/D106*100</f>
        <v>0.03747223960231297</v>
      </c>
      <c r="F112" s="6">
        <f t="shared" si="15"/>
        <v>65.26946107784431</v>
      </c>
      <c r="G112" s="6">
        <f t="shared" si="12"/>
        <v>16.172106824925816</v>
      </c>
      <c r="H112" s="6">
        <f t="shared" si="16"/>
        <v>5.799999999999999</v>
      </c>
      <c r="I112" s="6">
        <f t="shared" si="14"/>
        <v>56.50000000000001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96.4+0.6+6.3+86+10.4</f>
        <v>199.70000000000002</v>
      </c>
      <c r="E113" s="6">
        <f>D113/D106*100</f>
        <v>0.6865326833561376</v>
      </c>
      <c r="F113" s="6">
        <f t="shared" si="15"/>
        <v>45.02818489289741</v>
      </c>
      <c r="G113" s="6">
        <f t="shared" si="12"/>
        <v>13.030995106035888</v>
      </c>
      <c r="H113" s="6">
        <f t="shared" si="16"/>
        <v>243.79999999999998</v>
      </c>
      <c r="I113" s="6">
        <f t="shared" si="14"/>
        <v>1332.8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/>
      <c r="E115" s="19">
        <f>D115/D106*100</f>
        <v>0</v>
      </c>
      <c r="F115" s="6">
        <f t="shared" si="15"/>
        <v>0</v>
      </c>
      <c r="G115" s="19">
        <f t="shared" si="12"/>
        <v>0</v>
      </c>
      <c r="H115" s="19">
        <f t="shared" si="16"/>
        <v>36</v>
      </c>
      <c r="I115" s="19">
        <f t="shared" si="14"/>
        <v>36</v>
      </c>
    </row>
    <row r="116" spans="1:9" ht="37.5">
      <c r="A116" s="17" t="s">
        <v>60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v>61.5</v>
      </c>
      <c r="C117" s="60">
        <v>199.6</v>
      </c>
      <c r="D117" s="79">
        <f>1.6+18.3+17.8+0.8+2.2</f>
        <v>40.7</v>
      </c>
      <c r="E117" s="6">
        <f>D117/D106*100</f>
        <v>0.13991927998294842</v>
      </c>
      <c r="F117" s="6">
        <f t="shared" si="15"/>
        <v>66.1788617886179</v>
      </c>
      <c r="G117" s="6">
        <f t="shared" si="12"/>
        <v>20.390781563126254</v>
      </c>
      <c r="H117" s="6">
        <f t="shared" si="16"/>
        <v>20.799999999999997</v>
      </c>
      <c r="I117" s="6">
        <f t="shared" si="14"/>
        <v>158.89999999999998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v>300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300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524</v>
      </c>
      <c r="C120" s="60">
        <v>628</v>
      </c>
      <c r="D120" s="83">
        <f>110.6</f>
        <v>110.6</v>
      </c>
      <c r="E120" s="19">
        <f>D120/D106*100</f>
        <v>0.38022290825833155</v>
      </c>
      <c r="F120" s="6">
        <f t="shared" si="15"/>
        <v>21.106870229007633</v>
      </c>
      <c r="G120" s="6">
        <f t="shared" si="12"/>
        <v>17.611464968152866</v>
      </c>
      <c r="H120" s="6">
        <f t="shared" si="16"/>
        <v>413.4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0.6741565308269333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/>
      <c r="E124" s="19">
        <f>D124/D106*100</f>
        <v>0</v>
      </c>
      <c r="F124" s="6">
        <f t="shared" si="15"/>
        <v>0</v>
      </c>
      <c r="G124" s="6">
        <f t="shared" si="12"/>
        <v>0</v>
      </c>
      <c r="H124" s="6">
        <f t="shared" si="16"/>
        <v>129.9</v>
      </c>
      <c r="I124" s="6">
        <f t="shared" si="14"/>
        <v>129.9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>
        <v>2</v>
      </c>
      <c r="E125" s="19">
        <f>D125/D106*100</f>
        <v>0.006875640294002379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56.9</v>
      </c>
      <c r="C127" s="60">
        <v>101.4</v>
      </c>
      <c r="D127" s="83">
        <f>3+3+4.9+21.9-0.1+12.2+1.6</f>
        <v>46.49999999999999</v>
      </c>
      <c r="E127" s="19">
        <f>D127/D106*100</f>
        <v>0.1598586368355553</v>
      </c>
      <c r="F127" s="6">
        <f t="shared" si="15"/>
        <v>81.72231985940245</v>
      </c>
      <c r="G127" s="6">
        <f t="shared" si="12"/>
        <v>45.85798816568046</v>
      </c>
      <c r="H127" s="6">
        <f t="shared" si="16"/>
        <v>10.400000000000006</v>
      </c>
      <c r="I127" s="6">
        <f t="shared" si="14"/>
        <v>54.90000000000001</v>
      </c>
    </row>
    <row r="128" spans="1:9" s="2" customFormat="1" ht="18.75">
      <c r="A128" s="17" t="s">
        <v>73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141.9</v>
      </c>
      <c r="C129" s="60">
        <v>171.5</v>
      </c>
      <c r="D129" s="83">
        <f>5.6+5.6+3.5</f>
        <v>14.7</v>
      </c>
      <c r="E129" s="19">
        <f>D129/D106*100</f>
        <v>0.05053595616091748</v>
      </c>
      <c r="F129" s="6">
        <f t="shared" si="15"/>
        <v>10.359408033826638</v>
      </c>
      <c r="G129" s="6">
        <f t="shared" si="12"/>
        <v>8.571428571428571</v>
      </c>
      <c r="H129" s="6">
        <f t="shared" si="16"/>
        <v>127.2</v>
      </c>
      <c r="I129" s="6">
        <f t="shared" si="14"/>
        <v>156.8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110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237.7</v>
      </c>
      <c r="C132" s="60">
        <v>981.9</v>
      </c>
      <c r="D132" s="83">
        <f>21.9+41.8+0.1+6.1+26+3.6+0.1+41-0.1</f>
        <v>140.49999999999997</v>
      </c>
      <c r="E132" s="19">
        <f>D132/D106*100</f>
        <v>0.48301373065366704</v>
      </c>
      <c r="F132" s="6">
        <f t="shared" si="15"/>
        <v>59.10811947833402</v>
      </c>
      <c r="G132" s="6">
        <f t="shared" si="12"/>
        <v>14.30899276912109</v>
      </c>
      <c r="H132" s="6">
        <f t="shared" si="16"/>
        <v>97.20000000000002</v>
      </c>
      <c r="I132" s="6">
        <f t="shared" si="14"/>
        <v>841.4</v>
      </c>
    </row>
    <row r="133" spans="1:9" s="39" customFormat="1" ht="18">
      <c r="A133" s="40" t="s">
        <v>54</v>
      </c>
      <c r="B133" s="81">
        <v>198.7</v>
      </c>
      <c r="C133" s="51">
        <v>848.7</v>
      </c>
      <c r="D133" s="82">
        <f>21.9+39.7+0.1+6.1+19+41-0.1</f>
        <v>127.7</v>
      </c>
      <c r="E133" s="1">
        <f>D133/D132*100</f>
        <v>90.8896797153025</v>
      </c>
      <c r="F133" s="1">
        <f aca="true" t="shared" si="17" ref="F133:F139">D133/B133*100</f>
        <v>64.26774031202818</v>
      </c>
      <c r="G133" s="1">
        <f t="shared" si="12"/>
        <v>15.046541769765524</v>
      </c>
      <c r="H133" s="1">
        <f t="shared" si="16"/>
        <v>70.99999999999999</v>
      </c>
      <c r="I133" s="1">
        <f t="shared" si="14"/>
        <v>721</v>
      </c>
    </row>
    <row r="134" spans="1:9" s="39" customFormat="1" ht="18">
      <c r="A134" s="29" t="s">
        <v>33</v>
      </c>
      <c r="B134" s="81">
        <v>18.8</v>
      </c>
      <c r="C134" s="51">
        <v>26.3</v>
      </c>
      <c r="D134" s="82">
        <f>7</f>
        <v>7</v>
      </c>
      <c r="E134" s="1">
        <f>D134/D132*100</f>
        <v>4.982206405693952</v>
      </c>
      <c r="F134" s="1">
        <f t="shared" si="17"/>
        <v>37.234042553191486</v>
      </c>
      <c r="G134" s="1">
        <f>D134/C134*100</f>
        <v>26.61596958174905</v>
      </c>
      <c r="H134" s="1">
        <f t="shared" si="16"/>
        <v>11.8</v>
      </c>
      <c r="I134" s="1">
        <f t="shared" si="14"/>
        <v>19.3</v>
      </c>
    </row>
    <row r="135" spans="1:9" s="2" customFormat="1" ht="18.75">
      <c r="A135" s="124" t="s">
        <v>111</v>
      </c>
      <c r="B135" s="80">
        <v>1400</v>
      </c>
      <c r="C135" s="60">
        <v>6500</v>
      </c>
      <c r="D135" s="83">
        <f>241.3</f>
        <v>241.3</v>
      </c>
      <c r="E135" s="19">
        <f>D135/D106*100</f>
        <v>0.829546001471387</v>
      </c>
      <c r="F135" s="113">
        <f t="shared" si="17"/>
        <v>17.235714285714288</v>
      </c>
      <c r="G135" s="6">
        <f t="shared" si="12"/>
        <v>3.7123076923076925</v>
      </c>
      <c r="H135" s="6">
        <f t="shared" si="16"/>
        <v>1158.7</v>
      </c>
      <c r="I135" s="6">
        <f t="shared" si="14"/>
        <v>6258.7</v>
      </c>
    </row>
    <row r="136" spans="1:9" s="2" customFormat="1" ht="18.75">
      <c r="A136" s="124" t="s">
        <v>113</v>
      </c>
      <c r="B136" s="80">
        <v>1259.2</v>
      </c>
      <c r="C136" s="60">
        <v>6082.6</v>
      </c>
      <c r="D136" s="83">
        <f>626.1</f>
        <v>626.1</v>
      </c>
      <c r="E136" s="19">
        <f>D136/D106*100</f>
        <v>2.152419194037445</v>
      </c>
      <c r="F136" s="113">
        <f t="shared" si="17"/>
        <v>49.7220457433291</v>
      </c>
      <c r="G136" s="6">
        <f t="shared" si="12"/>
        <v>10.293295630158156</v>
      </c>
      <c r="H136" s="6">
        <f t="shared" si="16"/>
        <v>633.1</v>
      </c>
      <c r="I136" s="6">
        <f t="shared" si="14"/>
        <v>5456.5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7.198795387820491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/>
      <c r="E138" s="19">
        <f>D138/D106*100</f>
        <v>0</v>
      </c>
      <c r="F138" s="113">
        <f t="shared" si="17"/>
        <v>0</v>
      </c>
      <c r="G138" s="6">
        <f t="shared" si="12"/>
        <v>0</v>
      </c>
      <c r="H138" s="6">
        <f t="shared" si="16"/>
        <v>538.2</v>
      </c>
      <c r="I138" s="6">
        <f t="shared" si="14"/>
        <v>538.2</v>
      </c>
      <c r="K138" s="45"/>
      <c r="L138" s="45"/>
    </row>
    <row r="139" spans="1:12" s="2" customFormat="1" ht="19.5" customHeight="1">
      <c r="A139" s="17" t="s">
        <v>66</v>
      </c>
      <c r="B139" s="80">
        <v>35188.7</v>
      </c>
      <c r="C139" s="60">
        <v>91632.1</v>
      </c>
      <c r="D139" s="83">
        <f>500.9+20883.8</f>
        <v>21384.7</v>
      </c>
      <c r="E139" s="19">
        <f>D139/D106*100</f>
        <v>73.51675249757633</v>
      </c>
      <c r="F139" s="6">
        <f t="shared" si="17"/>
        <v>60.77149766828557</v>
      </c>
      <c r="G139" s="6">
        <f t="shared" si="12"/>
        <v>23.337564019595753</v>
      </c>
      <c r="H139" s="6">
        <f t="shared" si="16"/>
        <v>13803.999999999996</v>
      </c>
      <c r="I139" s="6">
        <f t="shared" si="14"/>
        <v>70247.40000000001</v>
      </c>
      <c r="K139" s="103"/>
      <c r="L139" s="45"/>
    </row>
    <row r="140" spans="1:12" s="2" customFormat="1" ht="18.75">
      <c r="A140" s="17" t="s">
        <v>104</v>
      </c>
      <c r="B140" s="80">
        <v>5565.9</v>
      </c>
      <c r="C140" s="60">
        <v>22263.4</v>
      </c>
      <c r="D140" s="83">
        <f>1236.9+618.4+618.4+618.4+618.5</f>
        <v>3710.6000000000004</v>
      </c>
      <c r="E140" s="19">
        <f>D140/D106*100</f>
        <v>12.756375437462614</v>
      </c>
      <c r="F140" s="6">
        <f t="shared" si="15"/>
        <v>66.66666666666667</v>
      </c>
      <c r="G140" s="6">
        <f t="shared" si="12"/>
        <v>16.666816389230757</v>
      </c>
      <c r="H140" s="6">
        <f t="shared" si="16"/>
        <v>1855.2999999999993</v>
      </c>
      <c r="I140" s="6">
        <f t="shared" si="14"/>
        <v>18552.800000000003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55865.6</v>
      </c>
      <c r="C141" s="84">
        <f>C43+C68+C71+C76+C78+C86+C101+C106+C99+C83+C97</f>
        <v>166685.80000000002</v>
      </c>
      <c r="D141" s="60">
        <f>D43+D68+D71+D76+D78+D86+D101+D106+D99+D83+D97</f>
        <v>29922.8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234452.6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142472.00000000003</v>
      </c>
      <c r="E142" s="38">
        <v>100</v>
      </c>
      <c r="F142" s="3">
        <f>D142/B142*100</f>
        <v>60.7679334756791</v>
      </c>
      <c r="G142" s="3">
        <f aca="true" t="shared" si="18" ref="G142:G148">D142/C142*100</f>
        <v>15.999491509225999</v>
      </c>
      <c r="H142" s="3">
        <f aca="true" t="shared" si="19" ref="H142:H148">B142-D142</f>
        <v>91980.59999999998</v>
      </c>
      <c r="I142" s="3">
        <f aca="true" t="shared" si="20" ref="I142:I148">C142-D142</f>
        <v>748006.3</v>
      </c>
      <c r="K142" s="46"/>
      <c r="L142" s="47"/>
    </row>
    <row r="143" spans="1:12" ht="18.75">
      <c r="A143" s="23" t="s">
        <v>5</v>
      </c>
      <c r="B143" s="67">
        <f>B8+B20+B34+B52+B59+B90+B114+B118+B46+B133</f>
        <v>118070.90000000001</v>
      </c>
      <c r="C143" s="67">
        <f>C8+C20+C34+C52+C59+C90+C114+C118+C46+C133</f>
        <v>507335.6</v>
      </c>
      <c r="D143" s="67">
        <f>D8+D20+D34+D52+D59+D90+D114+D118+D46+D133</f>
        <v>78002.59999999999</v>
      </c>
      <c r="E143" s="6">
        <f>D143/D142*100</f>
        <v>54.74942444831263</v>
      </c>
      <c r="F143" s="6">
        <f aca="true" t="shared" si="21" ref="F143:F154">D143/B143*100</f>
        <v>66.06420379619364</v>
      </c>
      <c r="G143" s="6">
        <f t="shared" si="18"/>
        <v>15.374951018615684</v>
      </c>
      <c r="H143" s="6">
        <f t="shared" si="19"/>
        <v>40068.30000000002</v>
      </c>
      <c r="I143" s="18">
        <f t="shared" si="20"/>
        <v>429333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30040.899999999998</v>
      </c>
      <c r="C144" s="68">
        <f>C11+C23+C36+C55+C61+C91+C49+C134+C108+C111+C95</f>
        <v>96283.59999999999</v>
      </c>
      <c r="D144" s="68">
        <f>D11+D23+D36+D55+D61+D91+D49+D134+D108+D111+D95</f>
        <v>14818.899999999998</v>
      </c>
      <c r="E144" s="6">
        <f>D144/D142*100</f>
        <v>10.401271828850579</v>
      </c>
      <c r="F144" s="6">
        <f t="shared" si="21"/>
        <v>49.32908135242286</v>
      </c>
      <c r="G144" s="6">
        <f t="shared" si="18"/>
        <v>15.39088692155258</v>
      </c>
      <c r="H144" s="6">
        <f t="shared" si="19"/>
        <v>15222</v>
      </c>
      <c r="I144" s="18">
        <f t="shared" si="20"/>
        <v>81464.7</v>
      </c>
      <c r="K144" s="46"/>
      <c r="L144" s="102"/>
    </row>
    <row r="145" spans="1:12" ht="18.75">
      <c r="A145" s="23" t="s">
        <v>1</v>
      </c>
      <c r="B145" s="67">
        <f>B22+B10+B54+B48+B60+B35+B102+B122</f>
        <v>6125</v>
      </c>
      <c r="C145" s="67">
        <f>C22+C10+C54+C48+C60+C35+C102+C122</f>
        <v>25075.3</v>
      </c>
      <c r="D145" s="67">
        <f>D22+D10+D54+D48+D60+D35+D102+D122</f>
        <v>2895.5000000000005</v>
      </c>
      <c r="E145" s="6">
        <f>D145/D142*100</f>
        <v>2.0323291594137793</v>
      </c>
      <c r="F145" s="6">
        <f t="shared" si="21"/>
        <v>47.27346938775511</v>
      </c>
      <c r="G145" s="6">
        <f t="shared" si="18"/>
        <v>11.547219774040592</v>
      </c>
      <c r="H145" s="6">
        <f t="shared" si="19"/>
        <v>3229.4999999999995</v>
      </c>
      <c r="I145" s="18">
        <f t="shared" si="20"/>
        <v>22179.8</v>
      </c>
      <c r="K145" s="46"/>
      <c r="L145" s="47"/>
    </row>
    <row r="146" spans="1:12" ht="21" customHeight="1">
      <c r="A146" s="23" t="s">
        <v>15</v>
      </c>
      <c r="B146" s="67">
        <f>B12+B24+B103+B62+B38+B92</f>
        <v>1794.9</v>
      </c>
      <c r="C146" s="67">
        <f>C12+C24+C103+C62+C38+C92</f>
        <v>7627.299999999999</v>
      </c>
      <c r="D146" s="67">
        <f>D12+D24+D103+D62+D38+D92</f>
        <v>824.8000000000001</v>
      </c>
      <c r="E146" s="6">
        <f>D146/D142*100</f>
        <v>0.5789207703969903</v>
      </c>
      <c r="F146" s="6">
        <f t="shared" si="21"/>
        <v>45.95242074767397</v>
      </c>
      <c r="G146" s="6">
        <f t="shared" si="18"/>
        <v>10.813787316612695</v>
      </c>
      <c r="H146" s="6">
        <f t="shared" si="19"/>
        <v>970.1</v>
      </c>
      <c r="I146" s="18">
        <f t="shared" si="20"/>
        <v>6802.499999999999</v>
      </c>
      <c r="K146" s="46"/>
      <c r="L146" s="102"/>
    </row>
    <row r="147" spans="1:12" ht="18.75">
      <c r="A147" s="23" t="s">
        <v>2</v>
      </c>
      <c r="B147" s="67">
        <f>B9+B21+B47+B53+B121</f>
        <v>2512.8</v>
      </c>
      <c r="C147" s="67">
        <f>C9+C21+C47+C53+C121</f>
        <v>12548.400000000001</v>
      </c>
      <c r="D147" s="67">
        <f>D9+D21+D47+D53+D121</f>
        <v>333.2</v>
      </c>
      <c r="E147" s="6">
        <f>D147/D142*100</f>
        <v>0.23387051490819244</v>
      </c>
      <c r="F147" s="6">
        <f t="shared" si="21"/>
        <v>13.260108245781597</v>
      </c>
      <c r="G147" s="6">
        <f t="shared" si="18"/>
        <v>2.6553186063561887</v>
      </c>
      <c r="H147" s="6">
        <f t="shared" si="19"/>
        <v>2179.6000000000004</v>
      </c>
      <c r="I147" s="18">
        <f t="shared" si="20"/>
        <v>12215.2</v>
      </c>
      <c r="K147" s="46"/>
      <c r="L147" s="47"/>
    </row>
    <row r="148" spans="1:12" ht="19.5" thickBot="1">
      <c r="A148" s="23" t="s">
        <v>35</v>
      </c>
      <c r="B148" s="67">
        <f>B142-B143-B144-B145-B146-B147</f>
        <v>75908.1</v>
      </c>
      <c r="C148" s="67">
        <f>C142-C143-C144-C145-C146-C147</f>
        <v>241608.10000000012</v>
      </c>
      <c r="D148" s="67">
        <f>D142-D143-D144-D145-D146-D147</f>
        <v>45597.000000000044</v>
      </c>
      <c r="E148" s="6">
        <f>D148/D142*100</f>
        <v>32.00418327811783</v>
      </c>
      <c r="F148" s="6">
        <f t="shared" si="21"/>
        <v>60.0686883217997</v>
      </c>
      <c r="G148" s="43">
        <f t="shared" si="18"/>
        <v>18.872297741673407</v>
      </c>
      <c r="H148" s="6">
        <f t="shared" si="19"/>
        <v>30311.099999999962</v>
      </c>
      <c r="I148" s="6">
        <f t="shared" si="20"/>
        <v>196011.1000000001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>
        <f>288.1+1522.4+951.8+530.2+8.8</f>
        <v>3301.3</v>
      </c>
      <c r="E150" s="15"/>
      <c r="F150" s="6">
        <f t="shared" si="21"/>
        <v>99.981828644114</v>
      </c>
      <c r="G150" s="6">
        <f aca="true" t="shared" si="22" ref="G150:G159">D150/C150*100</f>
        <v>99.981828644114</v>
      </c>
      <c r="H150" s="6">
        <f>B150-D150</f>
        <v>0.599999999999909</v>
      </c>
      <c r="I150" s="6">
        <f aca="true" t="shared" si="23" ref="I150:I159">C150-D150</f>
        <v>0.599999999999909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44117.7</v>
      </c>
      <c r="C152" s="67">
        <v>105819.2</v>
      </c>
      <c r="D152" s="67">
        <f>72+2507+500.9+784.3+577.6+1236.9+2501.8+375+180.7</f>
        <v>8736.2</v>
      </c>
      <c r="E152" s="6"/>
      <c r="F152" s="6">
        <f t="shared" si="21"/>
        <v>19.80202957089785</v>
      </c>
      <c r="G152" s="6">
        <f t="shared" si="22"/>
        <v>8.255779669473972</v>
      </c>
      <c r="H152" s="6">
        <f t="shared" si="24"/>
        <v>35381.5</v>
      </c>
      <c r="I152" s="6">
        <f t="shared" si="23"/>
        <v>97083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4</v>
      </c>
      <c r="C154" s="67">
        <v>54</v>
      </c>
      <c r="D154" s="67"/>
      <c r="E154" s="19"/>
      <c r="F154" s="6">
        <f t="shared" si="21"/>
        <v>0</v>
      </c>
      <c r="G154" s="6">
        <f t="shared" si="22"/>
        <v>0</v>
      </c>
      <c r="H154" s="6">
        <f t="shared" si="24"/>
        <v>4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381.6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381.6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282257.8</v>
      </c>
      <c r="C159" s="90">
        <f>C142+C150+C154+C155+C151+C158+C157+C152+C156+C153</f>
        <v>1000865.4</v>
      </c>
      <c r="D159" s="90">
        <f>D142+D150+D154+D155+D151+D158+D157+D152+D156+D153</f>
        <v>154509.50000000003</v>
      </c>
      <c r="E159" s="25"/>
      <c r="F159" s="3">
        <f>D159/B159*100</f>
        <v>54.74055987115326</v>
      </c>
      <c r="G159" s="3">
        <f t="shared" si="22"/>
        <v>15.437590309346295</v>
      </c>
      <c r="H159" s="3">
        <f>B159-D159</f>
        <v>127748.29999999996</v>
      </c>
      <c r="I159" s="3">
        <f t="shared" si="23"/>
        <v>846355.9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142472.00000000003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142472.00000000003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2015-02-27T12:01:41Z</cp:lastPrinted>
  <dcterms:created xsi:type="dcterms:W3CDTF">2000-06-20T04:48:00Z</dcterms:created>
  <dcterms:modified xsi:type="dcterms:W3CDTF">2015-03-06T06:05:27Z</dcterms:modified>
  <cp:category/>
  <cp:version/>
  <cp:contentType/>
  <cp:contentStatus/>
</cp:coreProperties>
</file>